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hyun\Documents\Wall Street Prep\"/>
    </mc:Choice>
  </mc:AlternateContent>
  <xr:revisionPtr revIDLastSave="0" documentId="13_ncr:1_{C1055062-4A00-406A-B341-BC17305B9AEA}" xr6:coauthVersionLast="45" xr6:coauthVersionMax="45" xr10:uidLastSave="{00000000-0000-0000-0000-000000000000}"/>
  <bookViews>
    <workbookView xWindow="-110" yWindow="-110" windowWidth="38620" windowHeight="21220" xr2:uid="{1746F100-57D9-4EF7-8886-D5EFE4EA6B0D}"/>
  </bookViews>
  <sheets>
    <sheet name="Practice Exercises" sheetId="1" r:id="rId1"/>
  </sheets>
  <definedNames>
    <definedName name="_xlnm.Print_Area" localSheetId="0">'Practice Exercises'!$B$2:$L$41,'Practice Exercises'!$B$43:$L$79,'Practice Exercises'!$B$81:$L$117,'Practice Exercises'!$B$119:$L$155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0" i="1" l="1"/>
  <c r="I140" i="1"/>
  <c r="K139" i="1"/>
  <c r="J139" i="1"/>
  <c r="I139" i="1"/>
  <c r="K138" i="1"/>
  <c r="J138" i="1"/>
  <c r="I138" i="1"/>
  <c r="K137" i="1"/>
  <c r="J137" i="1"/>
  <c r="I137" i="1"/>
  <c r="J102" i="1"/>
  <c r="I102" i="1"/>
  <c r="K101" i="1"/>
  <c r="J101" i="1"/>
  <c r="I101" i="1"/>
  <c r="K100" i="1"/>
  <c r="J100" i="1"/>
  <c r="I100" i="1"/>
  <c r="K99" i="1"/>
  <c r="J99" i="1"/>
  <c r="I99" i="1"/>
  <c r="J64" i="1"/>
  <c r="I64" i="1"/>
  <c r="K63" i="1"/>
  <c r="J63" i="1"/>
  <c r="I63" i="1"/>
  <c r="K62" i="1"/>
  <c r="J62" i="1"/>
  <c r="I62" i="1"/>
  <c r="K61" i="1"/>
  <c r="J61" i="1"/>
  <c r="I61" i="1"/>
  <c r="G32" i="1"/>
  <c r="G34" i="1" s="1"/>
  <c r="G36" i="1" s="1"/>
  <c r="K96" i="1" l="1"/>
  <c r="K102" i="1" s="1"/>
  <c r="K30" i="1"/>
  <c r="K29" i="1"/>
  <c r="K31" i="1" s="1"/>
  <c r="K68" i="1"/>
  <c r="K67" i="1"/>
  <c r="K69" i="1" s="1"/>
  <c r="K106" i="1"/>
  <c r="K107" i="1" s="1"/>
  <c r="K105" i="1"/>
  <c r="K32" i="1" l="1"/>
  <c r="J32" i="1" s="1"/>
  <c r="K70" i="1"/>
  <c r="K108" i="1"/>
  <c r="J108" i="1" s="1"/>
  <c r="G108" i="1" s="1"/>
  <c r="K48" i="1"/>
  <c r="J48" i="1"/>
  <c r="I48" i="1"/>
  <c r="G110" i="1" l="1"/>
  <c r="K33" i="1"/>
  <c r="J70" i="1"/>
  <c r="G70" i="1" s="1"/>
  <c r="K71" i="1"/>
  <c r="K109" i="1"/>
  <c r="K110" i="1" s="1"/>
  <c r="J110" i="1" s="1"/>
  <c r="K134" i="1"/>
  <c r="K140" i="1" s="1"/>
  <c r="J134" i="1"/>
  <c r="I134" i="1"/>
  <c r="K128" i="1"/>
  <c r="J128" i="1"/>
  <c r="I128" i="1"/>
  <c r="K127" i="1"/>
  <c r="J127" i="1"/>
  <c r="I127" i="1"/>
  <c r="K124" i="1"/>
  <c r="J124" i="1"/>
  <c r="I124" i="1"/>
  <c r="I25" i="1"/>
  <c r="I14" i="1"/>
  <c r="K25" i="1"/>
  <c r="J25" i="1"/>
  <c r="K24" i="1"/>
  <c r="J24" i="1"/>
  <c r="I24" i="1"/>
  <c r="K144" i="1"/>
  <c r="K143" i="1"/>
  <c r="J120" i="1"/>
  <c r="K120" i="1" s="1"/>
  <c r="K86" i="1"/>
  <c r="I86" i="1"/>
  <c r="J86" i="1"/>
  <c r="K10" i="1"/>
  <c r="J10" i="1"/>
  <c r="I10" i="1"/>
  <c r="K34" i="1" l="1"/>
  <c r="J34" i="1" s="1"/>
  <c r="K36" i="1" s="1"/>
  <c r="J36" i="1" s="1"/>
  <c r="K72" i="1"/>
  <c r="J72" i="1" s="1"/>
  <c r="G72" i="1" s="1"/>
  <c r="K111" i="1"/>
  <c r="K145" i="1"/>
  <c r="K146" i="1" s="1"/>
  <c r="J146" i="1" s="1"/>
  <c r="G146" i="1" s="1"/>
  <c r="K90" i="1"/>
  <c r="J90" i="1"/>
  <c r="I90" i="1"/>
  <c r="K89" i="1"/>
  <c r="J89" i="1"/>
  <c r="I89" i="1"/>
  <c r="K35" i="1" l="1"/>
  <c r="K37" i="1"/>
  <c r="K73" i="1"/>
  <c r="K74" i="1" s="1"/>
  <c r="J74" i="1" s="1"/>
  <c r="G74" i="1" s="1"/>
  <c r="K112" i="1"/>
  <c r="J112" i="1" s="1"/>
  <c r="G112" i="1" s="1"/>
  <c r="K147" i="1"/>
  <c r="J82" i="1"/>
  <c r="K82" i="1" s="1"/>
  <c r="J44" i="1"/>
  <c r="K44" i="1" s="1"/>
  <c r="K75" i="1" l="1"/>
  <c r="K113" i="1"/>
  <c r="K148" i="1"/>
  <c r="K149" i="1" l="1"/>
  <c r="J148" i="1"/>
  <c r="G148" i="1" s="1"/>
  <c r="K150" i="1" l="1"/>
  <c r="J150" i="1" s="1"/>
  <c r="G150" i="1" s="1"/>
  <c r="E154" i="1" s="1"/>
  <c r="K151" i="1" l="1"/>
  <c r="D153" i="1"/>
  <c r="E78" i="1"/>
  <c r="K23" i="1"/>
  <c r="I23" i="1"/>
  <c r="J23" i="1"/>
  <c r="J96" i="1"/>
  <c r="I96" i="1"/>
  <c r="J58" i="1"/>
  <c r="I58" i="1"/>
  <c r="K52" i="1"/>
  <c r="J52" i="1"/>
  <c r="I52" i="1"/>
  <c r="K51" i="1"/>
  <c r="J51" i="1"/>
  <c r="I51" i="1"/>
  <c r="K13" i="1"/>
  <c r="J13" i="1"/>
  <c r="I13" i="1"/>
  <c r="J20" i="1"/>
  <c r="J26" i="1" s="1"/>
  <c r="I20" i="1"/>
  <c r="I26" i="1" s="1"/>
  <c r="D77" i="1" l="1"/>
  <c r="K58" i="1"/>
  <c r="K64" i="1" s="1"/>
  <c r="K20" i="1"/>
  <c r="K26" i="1" s="1"/>
  <c r="K14" i="1"/>
  <c r="J14" i="1"/>
  <c r="J6" i="1" l="1"/>
  <c r="K6" i="1" s="1"/>
  <c r="E40" i="1" l="1"/>
  <c r="D39" i="1"/>
  <c r="D115" i="1" l="1"/>
  <c r="E116" i="1" l="1"/>
</calcChain>
</file>

<file path=xl/sharedStrings.xml><?xml version="1.0" encoding="utf-8"?>
<sst xmlns="http://schemas.openxmlformats.org/spreadsheetml/2006/main" count="125" uniqueCount="31">
  <si>
    <t>EBITDA</t>
  </si>
  <si>
    <t>Revenue</t>
  </si>
  <si>
    <t>% Growth</t>
  </si>
  <si>
    <t>% Margin</t>
  </si>
  <si>
    <t>($ in millions)</t>
  </si>
  <si>
    <t>Senior Secured Bank Debt</t>
  </si>
  <si>
    <t>Credit Metrics</t>
  </si>
  <si>
    <t>Total Leverage Multiple</t>
  </si>
  <si>
    <t>Cumulative Face Value of Debt</t>
  </si>
  <si>
    <t>Total Debt Calculation</t>
  </si>
  <si>
    <t>Industry EV / EBITDA Multiple</t>
  </si>
  <si>
    <t>% Tranche Paydown</t>
  </si>
  <si>
    <t>Pro Forma Revenue</t>
  </si>
  <si>
    <t>Residual Value (Before Senior Unsecured Notes)</t>
  </si>
  <si>
    <t>Residual Common Equity Value</t>
  </si>
  <si>
    <t>Pro Forma EBITDA</t>
  </si>
  <si>
    <t>Example B – LightingCo</t>
  </si>
  <si>
    <t>Example D – WidgetCo</t>
  </si>
  <si>
    <t>Example C – WidgetCo</t>
  </si>
  <si>
    <t>Example A – LightingCo</t>
  </si>
  <si>
    <t>Fulcrum Security Calculation</t>
  </si>
  <si>
    <t>NFY EBITDA (2020E)</t>
  </si>
  <si>
    <t>Senior Secured Leverage</t>
  </si>
  <si>
    <t>Senior Leverage</t>
  </si>
  <si>
    <t>Implied Value (Before Senior Secured Bank Debt)</t>
  </si>
  <si>
    <t>Senior Unsecured Notes</t>
  </si>
  <si>
    <t>Subordinated Debt</t>
  </si>
  <si>
    <t>Subordinated Leverage</t>
  </si>
  <si>
    <t>Residual Value (Before Subordinated Debt)</t>
  </si>
  <si>
    <t>Fulcrum Security Pricing →</t>
  </si>
  <si>
    <t>Fulcrum Security Practice Exercises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</si>
</sst>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_);\(#,##0\)_);\-\-_)"/>
    <numFmt numFmtId="165" formatCode="&quot;$&quot;#,##0_);\(&quot;$&quot;#,##0\)_);\-\-_)"/>
    <numFmt numFmtId="166" formatCode="0.0%_);\(0.0%\)_);\-\-_)"/>
    <numFmt numFmtId="167" formatCode="#,##0.0\x_);\(#,##0.0\x\);\-\-_)"/>
    <numFmt numFmtId="168" formatCode="#,##0_);\(#,##0\)_);\-\-_);@_)"/>
    <numFmt numFmtId="169" formatCode="#,##0_);\(#,##0\)_);\-\-_);_(@_)"/>
    <numFmt numFmtId="170" formatCode="0.0%_);\(0.0%\)_);\-\-_);@_)"/>
    <numFmt numFmtId="171" formatCode="&quot;$&quot;#,##0_);\(&quot;$&quot;#,##0\)_);\-\-_);@_)"/>
    <numFmt numFmtId="172" formatCode="&quot;Less:&quot;\ @_)"/>
    <numFmt numFmtId="173" formatCode="&quot;--&quot;;&quot;--&quot;;&quot;Value Break&quot;"/>
    <numFmt numFmtId="174" formatCode="&quot;--&quot;;&quot;--&quot;;&quot;Value Break:&quot;"/>
    <numFmt numFmtId="175" formatCode="&quot;$&quot;#,##0.00_);\(&quot;$&quot;#,##0.00\)_);\-\-_)"/>
    <numFmt numFmtId="176" formatCode="&quot;--&quot;;&quot;--&quot;;&quot;Value Break →&quot;"/>
    <numFmt numFmtId="177" formatCode="yyyy&quot;A&quot;_)"/>
    <numFmt numFmtId="178" formatCode="yyyy&quot;E&quot;_)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1" fillId="0" borderId="0" xfId="0" applyNumberFormat="1" applyFont="1" applyBorder="1" applyAlignment="1">
      <alignment horizontal="centerContinuous"/>
    </xf>
    <xf numFmtId="164" fontId="1" fillId="0" borderId="0" xfId="0" applyNumberFormat="1" applyFont="1" applyBorder="1" applyAlignment="1">
      <alignment horizontal="centerContinuous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0" xfId="0" applyNumberFormat="1" applyFont="1"/>
    <xf numFmtId="49" fontId="0" fillId="0" borderId="0" xfId="0" applyNumberFormat="1" applyFont="1"/>
    <xf numFmtId="164" fontId="0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4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right"/>
    </xf>
    <xf numFmtId="168" fontId="1" fillId="0" borderId="0" xfId="0" applyNumberFormat="1" applyFont="1" applyAlignment="1"/>
    <xf numFmtId="49" fontId="0" fillId="0" borderId="0" xfId="0" applyNumberFormat="1" applyBorder="1"/>
    <xf numFmtId="49" fontId="0" fillId="0" borderId="3" xfId="0" applyNumberFormat="1" applyBorder="1" applyAlignment="1">
      <alignment horizontal="left"/>
    </xf>
    <xf numFmtId="164" fontId="0" fillId="0" borderId="3" xfId="0" applyNumberFormat="1" applyFont="1" applyBorder="1"/>
    <xf numFmtId="164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1" fillId="0" borderId="0" xfId="0" applyNumberFormat="1" applyFont="1"/>
    <xf numFmtId="174" fontId="1" fillId="0" borderId="0" xfId="0" applyNumberFormat="1" applyFont="1" applyAlignment="1">
      <alignment horizontal="left"/>
    </xf>
    <xf numFmtId="164" fontId="0" fillId="0" borderId="0" xfId="0" applyNumberFormat="1" applyFont="1" applyAlignment="1"/>
    <xf numFmtId="164" fontId="0" fillId="0" borderId="0" xfId="0" applyNumberFormat="1" applyFont="1" applyAlignment="1">
      <alignment horizontal="left"/>
    </xf>
    <xf numFmtId="175" fontId="0" fillId="0" borderId="0" xfId="0" applyNumberFormat="1" applyAlignment="1">
      <alignment horizontal="left"/>
    </xf>
    <xf numFmtId="176" fontId="1" fillId="0" borderId="0" xfId="0" applyNumberFormat="1" applyFont="1" applyAlignment="1">
      <alignment horizontal="left"/>
    </xf>
    <xf numFmtId="49" fontId="0" fillId="0" borderId="0" xfId="0" quotePrefix="1" applyNumberFormat="1"/>
    <xf numFmtId="166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71" fontId="4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71" fontId="1" fillId="0" borderId="6" xfId="0" applyNumberFormat="1" applyFont="1" applyBorder="1" applyAlignment="1">
      <alignment horizontal="right"/>
    </xf>
    <xf numFmtId="171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/>
    <xf numFmtId="164" fontId="0" fillId="0" borderId="3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centerContinuous"/>
    </xf>
    <xf numFmtId="49" fontId="0" fillId="0" borderId="3" xfId="0" applyNumberFormat="1" applyBorder="1"/>
    <xf numFmtId="164" fontId="3" fillId="0" borderId="3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167" fontId="0" fillId="0" borderId="1" xfId="0" applyNumberFormat="1" applyFont="1" applyBorder="1"/>
    <xf numFmtId="172" fontId="0" fillId="0" borderId="3" xfId="0" applyNumberFormat="1" applyBorder="1"/>
    <xf numFmtId="168" fontId="0" fillId="0" borderId="3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70" fontId="0" fillId="0" borderId="2" xfId="0" applyNumberFormat="1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0" fillId="0" borderId="0" xfId="0" applyNumberFormat="1" applyBorder="1"/>
    <xf numFmtId="167" fontId="0" fillId="0" borderId="0" xfId="0" applyNumberFormat="1" applyBorder="1" applyAlignment="1">
      <alignment horizontal="right"/>
    </xf>
    <xf numFmtId="167" fontId="0" fillId="0" borderId="0" xfId="0" applyNumberFormat="1" applyFont="1" applyAlignment="1">
      <alignment horizontal="right"/>
    </xf>
    <xf numFmtId="167" fontId="0" fillId="0" borderId="6" xfId="0" applyNumberFormat="1" applyFont="1" applyBorder="1" applyAlignment="1">
      <alignment horizontal="right"/>
    </xf>
    <xf numFmtId="49" fontId="5" fillId="0" borderId="4" xfId="0" applyNumberFormat="1" applyFont="1" applyFill="1" applyBorder="1"/>
    <xf numFmtId="49" fontId="5" fillId="0" borderId="5" xfId="0" applyNumberFormat="1" applyFont="1" applyFill="1" applyBorder="1"/>
    <xf numFmtId="164" fontId="5" fillId="0" borderId="5" xfId="0" applyNumberFormat="1" applyFont="1" applyFill="1" applyBorder="1" applyAlignment="1">
      <alignment horizontal="right"/>
    </xf>
    <xf numFmtId="177" fontId="5" fillId="0" borderId="5" xfId="0" applyNumberFormat="1" applyFont="1" applyFill="1" applyBorder="1" applyAlignment="1">
      <alignment horizontal="right"/>
    </xf>
    <xf numFmtId="49" fontId="1" fillId="0" borderId="4" xfId="0" applyNumberFormat="1" applyFont="1" applyFill="1" applyBorder="1"/>
    <xf numFmtId="49" fontId="1" fillId="0" borderId="5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4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182434</xdr:colOff>
      <xdr:row>1</xdr:row>
      <xdr:rowOff>109375</xdr:rowOff>
    </xdr:from>
    <xdr:to>
      <xdr:col>7</xdr:col>
      <xdr:colOff>158926</xdr:colOff>
      <xdr:row>3</xdr:row>
      <xdr:rowOff>2829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B9FCF634-B009-40A0-B445-B016575DC16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3029908" y="269796"/>
          <a:ext cx="1460386" cy="18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4DD5-6E13-4341-9507-62634138847A}">
  <sheetPr codeName="Sheet1">
    <tabColor theme="9" tint="0.79998168889431442"/>
  </sheetPr>
  <dimension ref="B2:Z155"/>
  <sheetViews>
    <sheetView showGridLines="0" tabSelected="1" view="pageBreakPreview" zoomScaleNormal="145" zoomScaleSheetLayoutView="100" workbookViewId="0"/>
  </sheetViews>
  <sheetFormatPr defaultRowHeight="12.5" x14ac:dyDescent="0.25"/>
  <cols>
    <col min="1" max="2" width="1.453125" style="1" bestFit="1" customWidth="1"/>
    <col min="3" max="3" width="13.81640625" style="3" customWidth="1"/>
    <col min="4" max="4" width="13.453125" style="3" customWidth="1"/>
    <col min="5" max="5" width="10.6328125" style="3" customWidth="1"/>
    <col min="6" max="11" width="10.6328125" style="5" customWidth="1"/>
    <col min="12" max="12" width="1.6328125" style="5" bestFit="1" customWidth="1"/>
    <col min="13" max="26" width="8.7265625" style="5"/>
    <col min="27" max="16384" width="8.7265625" style="1"/>
  </cols>
  <sheetData>
    <row r="2" spans="3:26" ht="10" customHeight="1" x14ac:dyDescent="0.25"/>
    <row r="4" spans="3:26" ht="13" x14ac:dyDescent="0.3">
      <c r="C4" s="8" t="s">
        <v>30</v>
      </c>
      <c r="D4" s="8"/>
      <c r="E4" s="8"/>
      <c r="F4" s="9"/>
      <c r="G4" s="9"/>
      <c r="H4" s="9"/>
      <c r="I4" s="9"/>
      <c r="J4" s="9"/>
      <c r="K4" s="9"/>
    </row>
    <row r="6" spans="3:26" s="2" customFormat="1" ht="13" x14ac:dyDescent="0.3">
      <c r="C6" s="65" t="s">
        <v>19</v>
      </c>
      <c r="D6" s="66"/>
      <c r="E6" s="66"/>
      <c r="F6" s="67"/>
      <c r="G6" s="67"/>
      <c r="H6" s="67"/>
      <c r="I6" s="68">
        <v>43465</v>
      </c>
      <c r="J6" s="68">
        <f>+EOMONTH(I6,12)</f>
        <v>43830</v>
      </c>
      <c r="K6" s="73">
        <f t="shared" ref="K6" si="0">+EOMONTH(J6,12)</f>
        <v>44196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3:26" x14ac:dyDescent="0.25">
      <c r="C7" s="36" t="s">
        <v>4</v>
      </c>
      <c r="K7" s="38"/>
    </row>
    <row r="8" spans="3:26" x14ac:dyDescent="0.25">
      <c r="K8" s="38"/>
    </row>
    <row r="9" spans="3:26" s="2" customFormat="1" ht="13" x14ac:dyDescent="0.3">
      <c r="C9" s="4" t="s">
        <v>1</v>
      </c>
      <c r="D9" s="4"/>
      <c r="E9" s="4"/>
      <c r="F9" s="6"/>
      <c r="G9" s="5"/>
      <c r="H9" s="5"/>
      <c r="I9" s="18">
        <v>400</v>
      </c>
      <c r="J9" s="18">
        <v>410</v>
      </c>
      <c r="K9" s="39">
        <v>340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3:26" x14ac:dyDescent="0.25">
      <c r="C10" s="3" t="s">
        <v>2</v>
      </c>
      <c r="I10" s="16" t="str">
        <f>+IFERROR(I9/H9-1,"n/a")</f>
        <v>n/a</v>
      </c>
      <c r="J10" s="17">
        <f t="shared" ref="J10:K10" si="1">+IFERROR(J9/I9-1,"n/a")</f>
        <v>2.4999999999999911E-2</v>
      </c>
      <c r="K10" s="37">
        <f t="shared" si="1"/>
        <v>-0.17073170731707321</v>
      </c>
    </row>
    <row r="11" spans="3:26" x14ac:dyDescent="0.25">
      <c r="K11" s="38"/>
    </row>
    <row r="12" spans="3:26" s="2" customFormat="1" ht="13" x14ac:dyDescent="0.3">
      <c r="C12" s="4" t="s">
        <v>0</v>
      </c>
      <c r="D12" s="4"/>
      <c r="E12" s="4"/>
      <c r="F12" s="6"/>
      <c r="G12" s="6"/>
      <c r="H12" s="6"/>
      <c r="I12" s="18">
        <v>80</v>
      </c>
      <c r="J12" s="18">
        <v>85</v>
      </c>
      <c r="K12" s="39">
        <v>50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3:26" x14ac:dyDescent="0.25">
      <c r="C13" s="3" t="s">
        <v>2</v>
      </c>
      <c r="I13" s="16" t="str">
        <f>+IFERROR(I12/H12-1,"n/a")</f>
        <v>n/a</v>
      </c>
      <c r="J13" s="17">
        <f t="shared" ref="J13:K13" si="2">+IFERROR(J12/I12-1,"n/a")</f>
        <v>6.25E-2</v>
      </c>
      <c r="K13" s="37">
        <f t="shared" si="2"/>
        <v>-0.41176470588235292</v>
      </c>
    </row>
    <row r="14" spans="3:26" x14ac:dyDescent="0.25">
      <c r="C14" s="3" t="s">
        <v>3</v>
      </c>
      <c r="I14" s="17">
        <f>+I12/I9</f>
        <v>0.2</v>
      </c>
      <c r="J14" s="17">
        <f>+J12/J9</f>
        <v>0.2073170731707317</v>
      </c>
      <c r="K14" s="37">
        <f>+K12/K9</f>
        <v>0.14705882352941177</v>
      </c>
    </row>
    <row r="15" spans="3:26" x14ac:dyDescent="0.25">
      <c r="K15" s="38"/>
    </row>
    <row r="16" spans="3:26" ht="13" x14ac:dyDescent="0.3">
      <c r="C16" s="46" t="s">
        <v>9</v>
      </c>
      <c r="D16" s="46"/>
      <c r="E16" s="46"/>
      <c r="F16" s="47"/>
      <c r="G16" s="47"/>
      <c r="H16" s="47"/>
      <c r="I16" s="47"/>
      <c r="J16" s="47"/>
      <c r="K16" s="52"/>
    </row>
    <row r="17" spans="3:26" x14ac:dyDescent="0.25">
      <c r="C17" s="3" t="s">
        <v>5</v>
      </c>
      <c r="I17" s="10">
        <v>0</v>
      </c>
      <c r="J17" s="10">
        <v>100</v>
      </c>
      <c r="K17" s="40">
        <v>100</v>
      </c>
    </row>
    <row r="18" spans="3:26" x14ac:dyDescent="0.25">
      <c r="C18" s="3" t="s">
        <v>25</v>
      </c>
      <c r="I18" s="11">
        <v>0</v>
      </c>
      <c r="J18" s="11">
        <v>100</v>
      </c>
      <c r="K18" s="41">
        <v>100</v>
      </c>
    </row>
    <row r="19" spans="3:26" x14ac:dyDescent="0.25">
      <c r="C19" s="49" t="s">
        <v>26</v>
      </c>
      <c r="D19" s="49"/>
      <c r="E19" s="49"/>
      <c r="F19" s="47"/>
      <c r="G19" s="47"/>
      <c r="H19" s="47"/>
      <c r="I19" s="50">
        <v>0</v>
      </c>
      <c r="J19" s="50">
        <v>100</v>
      </c>
      <c r="K19" s="51">
        <v>100</v>
      </c>
    </row>
    <row r="20" spans="3:26" ht="13" x14ac:dyDescent="0.3">
      <c r="C20" s="4" t="s">
        <v>8</v>
      </c>
      <c r="D20" s="4"/>
      <c r="E20" s="4"/>
      <c r="F20" s="6"/>
      <c r="G20" s="6"/>
      <c r="H20" s="6"/>
      <c r="I20" s="7">
        <f>+SUM(I17:I19)</f>
        <v>0</v>
      </c>
      <c r="J20" s="7">
        <f t="shared" ref="J20:K20" si="3">+SUM(J17:J19)</f>
        <v>300</v>
      </c>
      <c r="K20" s="42">
        <f t="shared" si="3"/>
        <v>300</v>
      </c>
    </row>
    <row r="21" spans="3:26" x14ac:dyDescent="0.25">
      <c r="K21" s="38"/>
    </row>
    <row r="22" spans="3:26" ht="13" x14ac:dyDescent="0.3">
      <c r="C22" s="46" t="s">
        <v>6</v>
      </c>
      <c r="D22" s="46"/>
      <c r="E22" s="46"/>
      <c r="F22" s="47"/>
      <c r="G22" s="47"/>
      <c r="H22" s="47"/>
      <c r="I22" s="47"/>
      <c r="J22" s="47"/>
      <c r="K22" s="52"/>
    </row>
    <row r="23" spans="3:26" x14ac:dyDescent="0.25">
      <c r="C23" s="3" t="s">
        <v>22</v>
      </c>
      <c r="I23" s="12">
        <f>+I17/I12</f>
        <v>0</v>
      </c>
      <c r="J23" s="12">
        <f>+J17/J12</f>
        <v>1.1764705882352942</v>
      </c>
      <c r="K23" s="43">
        <f>+K17/K12</f>
        <v>2</v>
      </c>
    </row>
    <row r="24" spans="3:26" x14ac:dyDescent="0.25">
      <c r="C24" s="3" t="s">
        <v>23</v>
      </c>
      <c r="I24" s="12">
        <f>+SUM(I17:I18)/I12</f>
        <v>0</v>
      </c>
      <c r="J24" s="12">
        <f t="shared" ref="J24:K24" si="4">+SUM(J17:J18)/J12</f>
        <v>2.3529411764705883</v>
      </c>
      <c r="K24" s="43">
        <f t="shared" si="4"/>
        <v>4</v>
      </c>
    </row>
    <row r="25" spans="3:26" s="61" customFormat="1" x14ac:dyDescent="0.25">
      <c r="C25" s="25" t="s">
        <v>27</v>
      </c>
      <c r="D25" s="25"/>
      <c r="E25" s="25"/>
      <c r="F25" s="23"/>
      <c r="G25" s="23"/>
      <c r="H25" s="23"/>
      <c r="I25" s="62">
        <f>+SUM(I19)/I12</f>
        <v>0</v>
      </c>
      <c r="J25" s="62">
        <f t="shared" ref="J25:K25" si="5">+SUM(J19)/J12</f>
        <v>1.1764705882352942</v>
      </c>
      <c r="K25" s="43">
        <f t="shared" si="5"/>
        <v>2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3:26" s="13" customFormat="1" x14ac:dyDescent="0.25">
      <c r="C26" s="14" t="s">
        <v>7</v>
      </c>
      <c r="D26" s="14"/>
      <c r="E26" s="14"/>
      <c r="F26" s="15"/>
      <c r="G26" s="15"/>
      <c r="H26" s="15"/>
      <c r="I26" s="63">
        <f>+I20/I12</f>
        <v>0</v>
      </c>
      <c r="J26" s="63">
        <f t="shared" ref="J26" si="6">+J20/J12</f>
        <v>3.5294117647058822</v>
      </c>
      <c r="K26" s="64">
        <f>+K20/K12</f>
        <v>6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3:26" x14ac:dyDescent="0.25">
      <c r="K27" s="38"/>
    </row>
    <row r="28" spans="3:26" ht="13" x14ac:dyDescent="0.3">
      <c r="C28" s="46" t="s">
        <v>20</v>
      </c>
      <c r="D28" s="46"/>
      <c r="E28" s="46"/>
      <c r="F28" s="47"/>
      <c r="G28" s="47"/>
      <c r="H28" s="47"/>
      <c r="I28" s="47"/>
      <c r="J28" s="53"/>
      <c r="K28" s="52"/>
    </row>
    <row r="29" spans="3:26" ht="13" x14ac:dyDescent="0.3">
      <c r="C29" s="1" t="s">
        <v>21</v>
      </c>
      <c r="D29" s="1"/>
      <c r="E29" s="1"/>
      <c r="F29" s="1"/>
      <c r="G29" s="23"/>
      <c r="H29" s="23"/>
      <c r="I29" s="23"/>
      <c r="J29" s="1"/>
      <c r="K29" s="42">
        <f>+K12</f>
        <v>50</v>
      </c>
    </row>
    <row r="30" spans="3:26" s="13" customFormat="1" x14ac:dyDescent="0.25">
      <c r="C30" s="26" t="s">
        <v>10</v>
      </c>
      <c r="D30" s="27"/>
      <c r="E30" s="60">
        <v>3</v>
      </c>
      <c r="F30" s="28"/>
      <c r="G30" s="28"/>
      <c r="H30" s="28"/>
      <c r="I30" s="28"/>
      <c r="J30" s="29"/>
      <c r="K30" s="54">
        <f>+E30</f>
        <v>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3:26" s="2" customFormat="1" ht="13" x14ac:dyDescent="0.3">
      <c r="C31" s="24" t="s">
        <v>24</v>
      </c>
      <c r="D31" s="4"/>
      <c r="H31" s="6"/>
      <c r="I31" s="6"/>
      <c r="J31" s="22"/>
      <c r="K31" s="44">
        <f>+K29*K30</f>
        <v>150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3:26" x14ac:dyDescent="0.25">
      <c r="C32" s="55" t="s">
        <v>5</v>
      </c>
      <c r="D32" s="49"/>
      <c r="E32" s="49"/>
      <c r="F32" s="47"/>
      <c r="G32" s="59">
        <f>+IF(J32&lt;1,0,1)</f>
        <v>1</v>
      </c>
      <c r="H32" s="47"/>
      <c r="I32" s="56" t="s">
        <v>11</v>
      </c>
      <c r="J32" s="58">
        <f>IFERROR(MIN(-K32/K17,1),0)</f>
        <v>1</v>
      </c>
      <c r="K32" s="57">
        <f>-MIN(K17,K31)</f>
        <v>-100</v>
      </c>
    </row>
    <row r="33" spans="2:12" ht="13" x14ac:dyDescent="0.3">
      <c r="C33" s="4" t="s">
        <v>13</v>
      </c>
      <c r="D33" s="4"/>
      <c r="E33" s="4"/>
      <c r="F33" s="6"/>
      <c r="G33" s="6"/>
      <c r="H33" s="6"/>
      <c r="I33" s="21"/>
      <c r="J33" s="1"/>
      <c r="K33" s="44">
        <f>+SUM(K31:K32)</f>
        <v>50</v>
      </c>
    </row>
    <row r="34" spans="2:12" x14ac:dyDescent="0.25">
      <c r="C34" s="55" t="s">
        <v>25</v>
      </c>
      <c r="D34" s="49"/>
      <c r="E34" s="49"/>
      <c r="F34" s="47"/>
      <c r="G34" s="59">
        <f>+IF(AND(G32=1,J34&lt;1),0,1)</f>
        <v>0</v>
      </c>
      <c r="H34" s="47"/>
      <c r="I34" s="56" t="s">
        <v>11</v>
      </c>
      <c r="J34" s="58">
        <f>IFERROR(MIN(-K34/K18,1),0)</f>
        <v>0.5</v>
      </c>
      <c r="K34" s="57">
        <f>-IF(J32=1,IFERROR(MIN(K33,K18),"n/a"))</f>
        <v>-50</v>
      </c>
    </row>
    <row r="35" spans="2:12" ht="13" x14ac:dyDescent="0.3">
      <c r="C35" s="4" t="s">
        <v>28</v>
      </c>
      <c r="D35" s="4"/>
      <c r="E35" s="4"/>
      <c r="F35" s="6"/>
      <c r="G35" s="6"/>
      <c r="H35" s="6"/>
      <c r="I35" s="21"/>
      <c r="J35" s="1"/>
      <c r="K35" s="44">
        <f>+SUM(K33:K34)</f>
        <v>0</v>
      </c>
    </row>
    <row r="36" spans="2:12" x14ac:dyDescent="0.25">
      <c r="C36" s="55" t="s">
        <v>26</v>
      </c>
      <c r="D36" s="49"/>
      <c r="E36" s="49"/>
      <c r="F36" s="47"/>
      <c r="G36" s="59">
        <f>+IF(AND(G34=1,G32=1,J36&lt;1),0,1)</f>
        <v>1</v>
      </c>
      <c r="H36" s="47"/>
      <c r="I36" s="56" t="s">
        <v>11</v>
      </c>
      <c r="J36" s="58">
        <f>IFERROR(MIN(-K36/K19,1),0)</f>
        <v>0</v>
      </c>
      <c r="K36" s="57">
        <f>-IF(J34=1,IFERROR(MIN(K35,K19),"n/a"))</f>
        <v>0</v>
      </c>
    </row>
    <row r="37" spans="2:12" ht="13" x14ac:dyDescent="0.3">
      <c r="C37" s="4" t="s">
        <v>14</v>
      </c>
      <c r="D37" s="4"/>
      <c r="E37" s="4"/>
      <c r="F37" s="6"/>
      <c r="G37" s="6"/>
      <c r="H37" s="6"/>
      <c r="I37" s="6"/>
      <c r="J37" s="1"/>
      <c r="K37" s="45">
        <f>+SUM(K35:K36)</f>
        <v>0</v>
      </c>
    </row>
    <row r="38" spans="2:12" ht="13" x14ac:dyDescent="0.3">
      <c r="C38" s="4"/>
      <c r="D38" s="30"/>
      <c r="E38" s="4"/>
      <c r="F38" s="6"/>
      <c r="G38" s="6"/>
      <c r="H38" s="6"/>
      <c r="I38" s="6"/>
      <c r="J38" s="1"/>
      <c r="K38" s="20"/>
    </row>
    <row r="39" spans="2:12" ht="13" x14ac:dyDescent="0.3">
      <c r="C39" s="35">
        <v>0</v>
      </c>
      <c r="D39" s="33" t="str">
        <f>IFERROR(_xlfn.XLOOKUP(C39,G32:G36,C32:C36),"n/a")</f>
        <v>Senior Unsecured Notes</v>
      </c>
      <c r="E39" s="1"/>
      <c r="F39" s="1"/>
      <c r="G39" s="6"/>
      <c r="H39" s="6"/>
      <c r="I39" s="6"/>
      <c r="J39" s="1"/>
      <c r="K39" s="20"/>
    </row>
    <row r="40" spans="2:12" ht="13" x14ac:dyDescent="0.3">
      <c r="C40" s="31" t="s">
        <v>29</v>
      </c>
      <c r="D40" s="32"/>
      <c r="E40" s="34">
        <f>IFERROR(_xlfn.XLOOKUP(C39,G32:G36,J32:J36),"n/a")</f>
        <v>0.5</v>
      </c>
      <c r="G40" s="1"/>
      <c r="H40" s="6"/>
      <c r="I40" s="6"/>
      <c r="J40" s="1"/>
      <c r="K40" s="20"/>
    </row>
    <row r="41" spans="2:12" ht="10" customHeight="1" x14ac:dyDescent="0.3">
      <c r="C41" s="4"/>
      <c r="D41" s="4"/>
      <c r="E41" s="4"/>
      <c r="F41" s="6"/>
      <c r="G41" s="6"/>
      <c r="H41" s="6"/>
      <c r="I41" s="6"/>
      <c r="J41" s="19"/>
      <c r="K41" s="20"/>
    </row>
    <row r="43" spans="2:12" ht="10" customHeight="1" x14ac:dyDescent="0.25"/>
    <row r="44" spans="2:12" ht="13" x14ac:dyDescent="0.3">
      <c r="B44" s="2"/>
      <c r="C44" s="69" t="s">
        <v>16</v>
      </c>
      <c r="D44" s="70"/>
      <c r="E44" s="70"/>
      <c r="F44" s="71"/>
      <c r="G44" s="71"/>
      <c r="H44" s="71"/>
      <c r="I44" s="72">
        <v>43465</v>
      </c>
      <c r="J44" s="72">
        <f>+EOMONTH(I44,12)</f>
        <v>43830</v>
      </c>
      <c r="K44" s="73">
        <f t="shared" ref="K44" si="7">+EOMONTH(J44,12)</f>
        <v>44196</v>
      </c>
      <c r="L44" s="6"/>
    </row>
    <row r="45" spans="2:12" x14ac:dyDescent="0.25">
      <c r="C45" s="36" t="s">
        <v>4</v>
      </c>
      <c r="K45" s="38"/>
    </row>
    <row r="46" spans="2:12" x14ac:dyDescent="0.25">
      <c r="K46" s="38"/>
    </row>
    <row r="47" spans="2:12" ht="13" x14ac:dyDescent="0.3">
      <c r="B47" s="2"/>
      <c r="C47" s="4" t="s">
        <v>12</v>
      </c>
      <c r="D47" s="4"/>
      <c r="E47" s="4"/>
      <c r="F47" s="6"/>
      <c r="I47" s="18">
        <v>400</v>
      </c>
      <c r="J47" s="18">
        <v>410</v>
      </c>
      <c r="K47" s="39">
        <v>340</v>
      </c>
      <c r="L47" s="6"/>
    </row>
    <row r="48" spans="2:12" x14ac:dyDescent="0.25">
      <c r="C48" s="3" t="s">
        <v>2</v>
      </c>
      <c r="I48" s="16" t="str">
        <f>+IFERROR(I47/H47-1,"n/a")</f>
        <v>n/a</v>
      </c>
      <c r="J48" s="17">
        <f t="shared" ref="J48" si="8">+IFERROR(J47/I47-1,"n/a")</f>
        <v>2.4999999999999911E-2</v>
      </c>
      <c r="K48" s="37">
        <f t="shared" ref="K48" si="9">+IFERROR(K47/J47-1,"n/a")</f>
        <v>-0.17073170731707321</v>
      </c>
    </row>
    <row r="49" spans="2:12" x14ac:dyDescent="0.25">
      <c r="K49" s="38"/>
    </row>
    <row r="50" spans="2:12" ht="13" x14ac:dyDescent="0.3">
      <c r="B50" s="2"/>
      <c r="C50" s="4" t="s">
        <v>15</v>
      </c>
      <c r="D50" s="4"/>
      <c r="E50" s="4"/>
      <c r="F50" s="6"/>
      <c r="G50" s="6"/>
      <c r="H50" s="6"/>
      <c r="I50" s="18">
        <v>80</v>
      </c>
      <c r="J50" s="18">
        <v>85</v>
      </c>
      <c r="K50" s="39">
        <v>50</v>
      </c>
      <c r="L50" s="6"/>
    </row>
    <row r="51" spans="2:12" x14ac:dyDescent="0.25">
      <c r="C51" s="3" t="s">
        <v>2</v>
      </c>
      <c r="I51" s="16" t="str">
        <f>+IFERROR(I50/H50-1,"n/a")</f>
        <v>n/a</v>
      </c>
      <c r="J51" s="17">
        <f t="shared" ref="J51" si="10">+IFERROR(J50/I50-1,"n/a")</f>
        <v>6.25E-2</v>
      </c>
      <c r="K51" s="37">
        <f t="shared" ref="K51" si="11">+IFERROR(K50/J50-1,"n/a")</f>
        <v>-0.41176470588235292</v>
      </c>
    </row>
    <row r="52" spans="2:12" x14ac:dyDescent="0.25">
      <c r="C52" s="3" t="s">
        <v>3</v>
      </c>
      <c r="I52" s="17">
        <f>+I50/I47</f>
        <v>0.2</v>
      </c>
      <c r="J52" s="17">
        <f>+J50/J47</f>
        <v>0.2073170731707317</v>
      </c>
      <c r="K52" s="37">
        <f>+K50/K47</f>
        <v>0.14705882352941177</v>
      </c>
    </row>
    <row r="53" spans="2:12" x14ac:dyDescent="0.25">
      <c r="K53" s="38"/>
    </row>
    <row r="54" spans="2:12" ht="14" x14ac:dyDescent="0.4">
      <c r="C54" s="46" t="s">
        <v>9</v>
      </c>
      <c r="D54" s="46"/>
      <c r="E54" s="46"/>
      <c r="F54" s="47"/>
      <c r="G54" s="47"/>
      <c r="H54" s="47"/>
      <c r="I54" s="48"/>
      <c r="J54" s="48"/>
      <c r="K54" s="52"/>
    </row>
    <row r="55" spans="2:12" x14ac:dyDescent="0.25">
      <c r="C55" s="3" t="s">
        <v>5</v>
      </c>
      <c r="I55" s="10">
        <v>200</v>
      </c>
      <c r="J55" s="10">
        <v>200</v>
      </c>
      <c r="K55" s="40">
        <v>200</v>
      </c>
    </row>
    <row r="56" spans="2:12" x14ac:dyDescent="0.25">
      <c r="C56" s="3" t="s">
        <v>25</v>
      </c>
      <c r="I56" s="11">
        <v>100</v>
      </c>
      <c r="J56" s="11">
        <v>100</v>
      </c>
      <c r="K56" s="41">
        <v>100</v>
      </c>
    </row>
    <row r="57" spans="2:12" x14ac:dyDescent="0.25">
      <c r="C57" s="49" t="s">
        <v>26</v>
      </c>
      <c r="D57" s="49"/>
      <c r="E57" s="49"/>
      <c r="F57" s="47"/>
      <c r="G57" s="47"/>
      <c r="H57" s="47"/>
      <c r="I57" s="50">
        <v>100</v>
      </c>
      <c r="J57" s="50">
        <v>250</v>
      </c>
      <c r="K57" s="51">
        <v>250</v>
      </c>
    </row>
    <row r="58" spans="2:12" ht="13" x14ac:dyDescent="0.3">
      <c r="C58" s="4" t="s">
        <v>8</v>
      </c>
      <c r="D58" s="4"/>
      <c r="E58" s="4"/>
      <c r="F58" s="6"/>
      <c r="G58" s="6"/>
      <c r="H58" s="6"/>
      <c r="I58" s="7">
        <f>+SUM(I55:I57)</f>
        <v>400</v>
      </c>
      <c r="J58" s="7">
        <f t="shared" ref="J58" si="12">+SUM(J55:J57)</f>
        <v>550</v>
      </c>
      <c r="K58" s="42">
        <f t="shared" ref="K58" si="13">+SUM(K55:K57)</f>
        <v>550</v>
      </c>
    </row>
    <row r="59" spans="2:12" x14ac:dyDescent="0.25">
      <c r="K59" s="38"/>
    </row>
    <row r="60" spans="2:12" ht="13" x14ac:dyDescent="0.3">
      <c r="C60" s="46" t="s">
        <v>6</v>
      </c>
      <c r="D60" s="46"/>
      <c r="E60" s="46"/>
      <c r="F60" s="47"/>
      <c r="G60" s="47"/>
      <c r="H60" s="47"/>
      <c r="I60" s="47"/>
      <c r="J60" s="47"/>
      <c r="K60" s="52"/>
    </row>
    <row r="61" spans="2:12" x14ac:dyDescent="0.25">
      <c r="C61" s="3" t="s">
        <v>22</v>
      </c>
      <c r="I61" s="12">
        <f>+I55/I50</f>
        <v>2.5</v>
      </c>
      <c r="J61" s="12">
        <f>+J55/J50</f>
        <v>2.3529411764705883</v>
      </c>
      <c r="K61" s="43">
        <f>+K55/K50</f>
        <v>4</v>
      </c>
    </row>
    <row r="62" spans="2:12" x14ac:dyDescent="0.25">
      <c r="C62" s="3" t="s">
        <v>23</v>
      </c>
      <c r="I62" s="12">
        <f>+SUM(I55:I56)/I50</f>
        <v>3.75</v>
      </c>
      <c r="J62" s="12">
        <f t="shared" ref="J62:K62" si="14">+SUM(J55:J56)/J50</f>
        <v>3.5294117647058822</v>
      </c>
      <c r="K62" s="43">
        <f t="shared" si="14"/>
        <v>6</v>
      </c>
    </row>
    <row r="63" spans="2:12" x14ac:dyDescent="0.25">
      <c r="C63" s="25" t="s">
        <v>27</v>
      </c>
      <c r="D63" s="25"/>
      <c r="E63" s="25"/>
      <c r="F63" s="23"/>
      <c r="G63" s="23"/>
      <c r="H63" s="23"/>
      <c r="I63" s="62">
        <f>+SUM(I57)/I50</f>
        <v>1.25</v>
      </c>
      <c r="J63" s="62">
        <f t="shared" ref="J63:K63" si="15">+SUM(J57)/J50</f>
        <v>2.9411764705882355</v>
      </c>
      <c r="K63" s="43">
        <f t="shared" si="15"/>
        <v>5</v>
      </c>
    </row>
    <row r="64" spans="2:12" ht="13" x14ac:dyDescent="0.3">
      <c r="B64" s="2"/>
      <c r="C64" s="14" t="s">
        <v>7</v>
      </c>
      <c r="D64" s="14"/>
      <c r="E64" s="14"/>
      <c r="F64" s="15"/>
      <c r="G64" s="15"/>
      <c r="H64" s="15"/>
      <c r="I64" s="63">
        <f>+I58/I50</f>
        <v>5</v>
      </c>
      <c r="J64" s="63">
        <f t="shared" ref="J64" si="16">+J58/J50</f>
        <v>6.4705882352941178</v>
      </c>
      <c r="K64" s="64">
        <f>+K58/K50</f>
        <v>11</v>
      </c>
      <c r="L64" s="6"/>
    </row>
    <row r="65" spans="2:12" x14ac:dyDescent="0.25">
      <c r="K65" s="38"/>
    </row>
    <row r="66" spans="2:12" ht="13" x14ac:dyDescent="0.3">
      <c r="C66" s="46" t="s">
        <v>20</v>
      </c>
      <c r="D66" s="46"/>
      <c r="E66" s="46"/>
      <c r="F66" s="47"/>
      <c r="G66" s="47"/>
      <c r="H66" s="47"/>
      <c r="I66" s="47"/>
      <c r="J66" s="53"/>
      <c r="K66" s="52"/>
    </row>
    <row r="67" spans="2:12" ht="13" x14ac:dyDescent="0.3">
      <c r="C67" s="1" t="s">
        <v>21</v>
      </c>
      <c r="D67" s="1"/>
      <c r="E67" s="1"/>
      <c r="F67" s="1"/>
      <c r="G67" s="23"/>
      <c r="H67" s="23"/>
      <c r="I67" s="23"/>
      <c r="J67" s="1"/>
      <c r="K67" s="42">
        <f>+K50</f>
        <v>50</v>
      </c>
    </row>
    <row r="68" spans="2:12" x14ac:dyDescent="0.25">
      <c r="B68" s="13"/>
      <c r="C68" s="26" t="s">
        <v>10</v>
      </c>
      <c r="D68" s="27"/>
      <c r="E68" s="60">
        <v>1.5</v>
      </c>
      <c r="F68" s="28"/>
      <c r="G68" s="28"/>
      <c r="H68" s="28"/>
      <c r="I68" s="28"/>
      <c r="J68" s="29"/>
      <c r="K68" s="54">
        <f>+E68</f>
        <v>1.5</v>
      </c>
      <c r="L68" s="15"/>
    </row>
    <row r="69" spans="2:12" ht="13" x14ac:dyDescent="0.3">
      <c r="B69" s="2"/>
      <c r="C69" s="24" t="s">
        <v>24</v>
      </c>
      <c r="D69" s="4"/>
      <c r="E69" s="2"/>
      <c r="F69" s="2"/>
      <c r="G69" s="2"/>
      <c r="H69" s="6"/>
      <c r="I69" s="6"/>
      <c r="J69" s="22"/>
      <c r="K69" s="44">
        <f>+K67*K68</f>
        <v>75</v>
      </c>
      <c r="L69" s="6"/>
    </row>
    <row r="70" spans="2:12" x14ac:dyDescent="0.25">
      <c r="C70" s="55" t="s">
        <v>5</v>
      </c>
      <c r="D70" s="49"/>
      <c r="E70" s="49"/>
      <c r="F70" s="47"/>
      <c r="G70" s="59">
        <f>+IF(J70&lt;1,0,1)</f>
        <v>0</v>
      </c>
      <c r="H70" s="47"/>
      <c r="I70" s="56" t="s">
        <v>11</v>
      </c>
      <c r="J70" s="58">
        <f>IFERROR(MIN(-K70/K55,1),0)</f>
        <v>0.375</v>
      </c>
      <c r="K70" s="57">
        <f>-MIN(K55,K69)</f>
        <v>-75</v>
      </c>
    </row>
    <row r="71" spans="2:12" ht="13" x14ac:dyDescent="0.3">
      <c r="C71" s="4" t="s">
        <v>13</v>
      </c>
      <c r="D71" s="4"/>
      <c r="E71" s="4"/>
      <c r="F71" s="6"/>
      <c r="G71" s="6"/>
      <c r="H71" s="6"/>
      <c r="I71" s="21"/>
      <c r="J71" s="1"/>
      <c r="K71" s="44">
        <f>+SUM(K69:K70)</f>
        <v>0</v>
      </c>
    </row>
    <row r="72" spans="2:12" x14ac:dyDescent="0.25">
      <c r="C72" s="55" t="s">
        <v>25</v>
      </c>
      <c r="D72" s="49"/>
      <c r="E72" s="49"/>
      <c r="F72" s="47"/>
      <c r="G72" s="59">
        <f>+IF(AND(G70=1,J72&lt;1),0,1)</f>
        <v>1</v>
      </c>
      <c r="H72" s="47"/>
      <c r="I72" s="56" t="s">
        <v>11</v>
      </c>
      <c r="J72" s="58">
        <f>IFERROR(MIN(-K72/K56,1),0)</f>
        <v>0</v>
      </c>
      <c r="K72" s="57">
        <f>-IF(J70=1,IFERROR(MIN(K71,K56),"n/a"))</f>
        <v>0</v>
      </c>
    </row>
    <row r="73" spans="2:12" ht="13" x14ac:dyDescent="0.3">
      <c r="C73" s="4" t="s">
        <v>28</v>
      </c>
      <c r="D73" s="4"/>
      <c r="E73" s="4"/>
      <c r="F73" s="6"/>
      <c r="G73" s="6"/>
      <c r="H73" s="6"/>
      <c r="I73" s="21"/>
      <c r="J73" s="1"/>
      <c r="K73" s="44">
        <f>+SUM(K71:K72)</f>
        <v>0</v>
      </c>
    </row>
    <row r="74" spans="2:12" x14ac:dyDescent="0.25">
      <c r="C74" s="55" t="s">
        <v>26</v>
      </c>
      <c r="D74" s="49"/>
      <c r="E74" s="49"/>
      <c r="F74" s="47"/>
      <c r="G74" s="59">
        <f>+IF(AND(G72=1,G70=1,J74&lt;1),0,1)</f>
        <v>1</v>
      </c>
      <c r="H74" s="47"/>
      <c r="I74" s="56" t="s">
        <v>11</v>
      </c>
      <c r="J74" s="58">
        <f>IFERROR(MIN(-K74/K57,1),0)</f>
        <v>0</v>
      </c>
      <c r="K74" s="57">
        <f>-IF(J72=1,IFERROR(MIN(K73,K57),"n/a"))</f>
        <v>0</v>
      </c>
    </row>
    <row r="75" spans="2:12" ht="13" x14ac:dyDescent="0.3">
      <c r="C75" s="4" t="s">
        <v>14</v>
      </c>
      <c r="D75" s="4"/>
      <c r="E75" s="4"/>
      <c r="F75" s="6"/>
      <c r="G75" s="6"/>
      <c r="H75" s="6"/>
      <c r="I75" s="6"/>
      <c r="J75" s="1"/>
      <c r="K75" s="45">
        <f>+SUM(K73:K74)</f>
        <v>0</v>
      </c>
    </row>
    <row r="76" spans="2:12" ht="13" x14ac:dyDescent="0.3">
      <c r="C76" s="4"/>
      <c r="D76" s="30"/>
      <c r="E76" s="4"/>
      <c r="F76" s="6"/>
      <c r="G76" s="6"/>
      <c r="H76" s="6"/>
      <c r="I76" s="6"/>
      <c r="J76" s="1"/>
      <c r="K76" s="20"/>
    </row>
    <row r="77" spans="2:12" ht="13" x14ac:dyDescent="0.3">
      <c r="C77" s="35">
        <v>0</v>
      </c>
      <c r="D77" s="33" t="str">
        <f>IFERROR(_xlfn.XLOOKUP(C77,G70:G74,C70:C74),"n/a")</f>
        <v>Senior Secured Bank Debt</v>
      </c>
      <c r="E77" s="1"/>
      <c r="F77" s="1"/>
      <c r="G77" s="6"/>
      <c r="H77" s="6"/>
      <c r="I77" s="6"/>
      <c r="J77" s="1"/>
      <c r="K77" s="20"/>
    </row>
    <row r="78" spans="2:12" ht="13" x14ac:dyDescent="0.3">
      <c r="C78" s="31" t="s">
        <v>29</v>
      </c>
      <c r="D78" s="32"/>
      <c r="E78" s="34">
        <f>IFERROR(_xlfn.XLOOKUP(C77,G70:G74,J70:J74),"n/a")</f>
        <v>0.375</v>
      </c>
      <c r="H78" s="6"/>
      <c r="I78" s="6"/>
      <c r="J78" s="1"/>
      <c r="K78" s="20"/>
    </row>
    <row r="79" spans="2:12" ht="10" customHeight="1" x14ac:dyDescent="0.3">
      <c r="C79" s="4"/>
      <c r="D79" s="4"/>
      <c r="E79" s="4"/>
      <c r="F79" s="6"/>
      <c r="G79" s="6"/>
      <c r="H79" s="6"/>
      <c r="I79" s="6"/>
      <c r="J79" s="19"/>
      <c r="K79" s="20"/>
    </row>
    <row r="81" spans="2:12" ht="10" customHeight="1" x14ac:dyDescent="0.25"/>
    <row r="82" spans="2:12" ht="13" x14ac:dyDescent="0.3">
      <c r="B82" s="2"/>
      <c r="C82" s="69" t="s">
        <v>18</v>
      </c>
      <c r="D82" s="70"/>
      <c r="E82" s="70"/>
      <c r="F82" s="71"/>
      <c r="G82" s="71"/>
      <c r="H82" s="71"/>
      <c r="I82" s="72">
        <v>43465</v>
      </c>
      <c r="J82" s="72">
        <f>+EOMONTH(I82,12)</f>
        <v>43830</v>
      </c>
      <c r="K82" s="73">
        <f t="shared" ref="K82" si="17">+EOMONTH(J82,12)</f>
        <v>44196</v>
      </c>
      <c r="L82" s="6"/>
    </row>
    <row r="83" spans="2:12" x14ac:dyDescent="0.25">
      <c r="C83" s="36" t="s">
        <v>4</v>
      </c>
      <c r="K83" s="38"/>
    </row>
    <row r="84" spans="2:12" x14ac:dyDescent="0.25">
      <c r="K84" s="38"/>
    </row>
    <row r="85" spans="2:12" ht="13" x14ac:dyDescent="0.3">
      <c r="B85" s="2"/>
      <c r="C85" s="4" t="s">
        <v>1</v>
      </c>
      <c r="D85" s="4"/>
      <c r="E85" s="4"/>
      <c r="F85" s="6"/>
      <c r="I85" s="18">
        <v>1000</v>
      </c>
      <c r="J85" s="18">
        <v>1100</v>
      </c>
      <c r="K85" s="39">
        <v>950</v>
      </c>
      <c r="L85" s="6"/>
    </row>
    <row r="86" spans="2:12" x14ac:dyDescent="0.25">
      <c r="C86" s="3" t="s">
        <v>2</v>
      </c>
      <c r="I86" s="16" t="str">
        <f>+IFERROR(I85/H85-1,"n/a")</f>
        <v>n/a</v>
      </c>
      <c r="J86" s="17">
        <f>+IFERROR(J85/I85-1,"n/a")</f>
        <v>0.10000000000000009</v>
      </c>
      <c r="K86" s="37">
        <f>+IFERROR(K85/J85-1,"n/a")</f>
        <v>-0.13636363636363635</v>
      </c>
    </row>
    <row r="87" spans="2:12" x14ac:dyDescent="0.25">
      <c r="K87" s="38"/>
    </row>
    <row r="88" spans="2:12" ht="13" x14ac:dyDescent="0.3">
      <c r="B88" s="2"/>
      <c r="C88" s="4" t="s">
        <v>0</v>
      </c>
      <c r="D88" s="4"/>
      <c r="E88" s="4"/>
      <c r="F88" s="6"/>
      <c r="G88" s="6"/>
      <c r="H88" s="6"/>
      <c r="I88" s="18">
        <v>325</v>
      </c>
      <c r="J88" s="18">
        <v>350</v>
      </c>
      <c r="K88" s="39">
        <v>200</v>
      </c>
      <c r="L88" s="6"/>
    </row>
    <row r="89" spans="2:12" x14ac:dyDescent="0.25">
      <c r="C89" s="3" t="s">
        <v>2</v>
      </c>
      <c r="I89" s="16" t="str">
        <f>+IFERROR(I88/H88-1,"n/a")</f>
        <v>n/a</v>
      </c>
      <c r="J89" s="17">
        <f t="shared" ref="J89" si="18">+IFERROR(J88/I88-1,"n/a")</f>
        <v>7.6923076923076872E-2</v>
      </c>
      <c r="K89" s="37">
        <f t="shared" ref="K89" si="19">+IFERROR(K88/J88-1,"n/a")</f>
        <v>-0.4285714285714286</v>
      </c>
    </row>
    <row r="90" spans="2:12" x14ac:dyDescent="0.25">
      <c r="C90" s="3" t="s">
        <v>3</v>
      </c>
      <c r="I90" s="17">
        <f>+I88/I85</f>
        <v>0.32500000000000001</v>
      </c>
      <c r="J90" s="17">
        <f>+J88/J85</f>
        <v>0.31818181818181818</v>
      </c>
      <c r="K90" s="37">
        <f>+K88/K85</f>
        <v>0.21052631578947367</v>
      </c>
    </row>
    <row r="91" spans="2:12" x14ac:dyDescent="0.25">
      <c r="K91" s="38"/>
    </row>
    <row r="92" spans="2:12" ht="14" x14ac:dyDescent="0.4">
      <c r="C92" s="46" t="s">
        <v>9</v>
      </c>
      <c r="D92" s="46"/>
      <c r="E92" s="46"/>
      <c r="F92" s="47"/>
      <c r="G92" s="47"/>
      <c r="H92" s="47"/>
      <c r="I92" s="48"/>
      <c r="J92" s="48"/>
      <c r="K92" s="52"/>
    </row>
    <row r="93" spans="2:12" x14ac:dyDescent="0.25">
      <c r="C93" s="3" t="s">
        <v>5</v>
      </c>
      <c r="I93" s="10">
        <v>200</v>
      </c>
      <c r="J93" s="10">
        <v>200</v>
      </c>
      <c r="K93" s="40">
        <v>200</v>
      </c>
    </row>
    <row r="94" spans="2:12" x14ac:dyDescent="0.25">
      <c r="C94" s="3" t="s">
        <v>25</v>
      </c>
      <c r="I94" s="11">
        <v>300</v>
      </c>
      <c r="J94" s="11">
        <v>300</v>
      </c>
      <c r="K94" s="41">
        <v>300</v>
      </c>
    </row>
    <row r="95" spans="2:12" x14ac:dyDescent="0.25">
      <c r="C95" s="49" t="s">
        <v>26</v>
      </c>
      <c r="D95" s="49"/>
      <c r="E95" s="49"/>
      <c r="F95" s="47"/>
      <c r="G95" s="47"/>
      <c r="H95" s="47"/>
      <c r="I95" s="50">
        <v>300</v>
      </c>
      <c r="J95" s="50">
        <v>300</v>
      </c>
      <c r="K95" s="51">
        <v>300</v>
      </c>
    </row>
    <row r="96" spans="2:12" ht="13" x14ac:dyDescent="0.3">
      <c r="C96" s="4" t="s">
        <v>8</v>
      </c>
      <c r="D96" s="4"/>
      <c r="E96" s="4"/>
      <c r="F96" s="6"/>
      <c r="G96" s="6"/>
      <c r="H96" s="6"/>
      <c r="I96" s="7">
        <f>+SUM(I93:I95)</f>
        <v>800</v>
      </c>
      <c r="J96" s="7">
        <f t="shared" ref="J96" si="20">+SUM(J93:J95)</f>
        <v>800</v>
      </c>
      <c r="K96" s="42">
        <f>+SUM(K93:K95)</f>
        <v>800</v>
      </c>
    </row>
    <row r="97" spans="2:12" x14ac:dyDescent="0.25">
      <c r="K97" s="38"/>
    </row>
    <row r="98" spans="2:12" ht="13" x14ac:dyDescent="0.3">
      <c r="C98" s="46" t="s">
        <v>6</v>
      </c>
      <c r="D98" s="46"/>
      <c r="E98" s="46"/>
      <c r="F98" s="47"/>
      <c r="G98" s="47"/>
      <c r="H98" s="47"/>
      <c r="I98" s="47"/>
      <c r="J98" s="47"/>
      <c r="K98" s="52"/>
    </row>
    <row r="99" spans="2:12" x14ac:dyDescent="0.25">
      <c r="C99" s="3" t="s">
        <v>22</v>
      </c>
      <c r="I99" s="12">
        <f>+I93/I88</f>
        <v>0.61538461538461542</v>
      </c>
      <c r="J99" s="12">
        <f>+J93/J88</f>
        <v>0.5714285714285714</v>
      </c>
      <c r="K99" s="43">
        <f>+K93/K88</f>
        <v>1</v>
      </c>
    </row>
    <row r="100" spans="2:12" x14ac:dyDescent="0.25">
      <c r="C100" s="3" t="s">
        <v>23</v>
      </c>
      <c r="I100" s="12">
        <f>+SUM(I93:I94)/I88</f>
        <v>1.5384615384615385</v>
      </c>
      <c r="J100" s="12">
        <f t="shared" ref="J100:K100" si="21">+SUM(J93:J94)/J88</f>
        <v>1.4285714285714286</v>
      </c>
      <c r="K100" s="43">
        <f t="shared" si="21"/>
        <v>2.5</v>
      </c>
    </row>
    <row r="101" spans="2:12" x14ac:dyDescent="0.25">
      <c r="C101" s="25" t="s">
        <v>27</v>
      </c>
      <c r="D101" s="25"/>
      <c r="E101" s="25"/>
      <c r="F101" s="23"/>
      <c r="G101" s="23"/>
      <c r="H101" s="23"/>
      <c r="I101" s="62">
        <f>+SUM(I95)/I88</f>
        <v>0.92307692307692313</v>
      </c>
      <c r="J101" s="62">
        <f t="shared" ref="J101:K101" si="22">+SUM(J95)/J88</f>
        <v>0.8571428571428571</v>
      </c>
      <c r="K101" s="43">
        <f t="shared" si="22"/>
        <v>1.5</v>
      </c>
    </row>
    <row r="102" spans="2:12" ht="13" x14ac:dyDescent="0.3">
      <c r="B102" s="2"/>
      <c r="C102" s="14" t="s">
        <v>7</v>
      </c>
      <c r="D102" s="14"/>
      <c r="E102" s="14"/>
      <c r="F102" s="15"/>
      <c r="G102" s="15"/>
      <c r="H102" s="15"/>
      <c r="I102" s="63">
        <f>+I96/I88</f>
        <v>2.4615384615384617</v>
      </c>
      <c r="J102" s="63">
        <f t="shared" ref="J102" si="23">+J96/J88</f>
        <v>2.2857142857142856</v>
      </c>
      <c r="K102" s="64">
        <f>+K96/K88</f>
        <v>4</v>
      </c>
      <c r="L102" s="6"/>
    </row>
    <row r="103" spans="2:12" x14ac:dyDescent="0.25">
      <c r="K103" s="38"/>
    </row>
    <row r="104" spans="2:12" ht="13" x14ac:dyDescent="0.3">
      <c r="C104" s="46" t="s">
        <v>20</v>
      </c>
      <c r="D104" s="46"/>
      <c r="E104" s="46"/>
      <c r="F104" s="47"/>
      <c r="G104" s="47"/>
      <c r="H104" s="47"/>
      <c r="I104" s="47"/>
      <c r="J104" s="53"/>
      <c r="K104" s="52"/>
    </row>
    <row r="105" spans="2:12" ht="13" x14ac:dyDescent="0.3">
      <c r="C105" s="1" t="s">
        <v>21</v>
      </c>
      <c r="D105" s="1"/>
      <c r="E105" s="1"/>
      <c r="F105" s="1"/>
      <c r="G105" s="23"/>
      <c r="H105" s="23"/>
      <c r="I105" s="23"/>
      <c r="J105" s="1"/>
      <c r="K105" s="42">
        <f>+K88</f>
        <v>200</v>
      </c>
    </row>
    <row r="106" spans="2:12" x14ac:dyDescent="0.25">
      <c r="B106" s="13"/>
      <c r="C106" s="26" t="s">
        <v>10</v>
      </c>
      <c r="D106" s="27"/>
      <c r="E106" s="60">
        <v>3.5</v>
      </c>
      <c r="F106" s="28"/>
      <c r="G106" s="28"/>
      <c r="H106" s="28"/>
      <c r="I106" s="28"/>
      <c r="J106" s="29"/>
      <c r="K106" s="54">
        <f>+E106</f>
        <v>3.5</v>
      </c>
      <c r="L106" s="15"/>
    </row>
    <row r="107" spans="2:12" ht="13" x14ac:dyDescent="0.3">
      <c r="B107" s="2"/>
      <c r="C107" s="24" t="s">
        <v>24</v>
      </c>
      <c r="D107" s="4"/>
      <c r="E107" s="2"/>
      <c r="F107" s="2"/>
      <c r="G107" s="2"/>
      <c r="H107" s="6"/>
      <c r="I107" s="6"/>
      <c r="J107" s="22"/>
      <c r="K107" s="44">
        <f>+K105*K106</f>
        <v>700</v>
      </c>
      <c r="L107" s="6"/>
    </row>
    <row r="108" spans="2:12" x14ac:dyDescent="0.25">
      <c r="C108" s="55" t="s">
        <v>5</v>
      </c>
      <c r="D108" s="49"/>
      <c r="E108" s="49"/>
      <c r="F108" s="47"/>
      <c r="G108" s="59">
        <f>+IF(J108&lt;1,0,1)</f>
        <v>1</v>
      </c>
      <c r="H108" s="47"/>
      <c r="I108" s="56" t="s">
        <v>11</v>
      </c>
      <c r="J108" s="58">
        <f>IFERROR(MIN(-K108/K93,1),0)</f>
        <v>1</v>
      </c>
      <c r="K108" s="57">
        <f>-MIN(K93,K107)</f>
        <v>-200</v>
      </c>
    </row>
    <row r="109" spans="2:12" ht="13" x14ac:dyDescent="0.3">
      <c r="C109" s="4" t="s">
        <v>13</v>
      </c>
      <c r="D109" s="4"/>
      <c r="E109" s="4"/>
      <c r="F109" s="6"/>
      <c r="G109" s="6"/>
      <c r="H109" s="6"/>
      <c r="I109" s="21"/>
      <c r="J109" s="1"/>
      <c r="K109" s="44">
        <f>+SUM(K107:K108)</f>
        <v>500</v>
      </c>
    </row>
    <row r="110" spans="2:12" x14ac:dyDescent="0.25">
      <c r="C110" s="55" t="s">
        <v>25</v>
      </c>
      <c r="D110" s="49"/>
      <c r="E110" s="49"/>
      <c r="F110" s="47"/>
      <c r="G110" s="59">
        <f>+IF(AND(G108=1,J110&lt;1),0,1)</f>
        <v>1</v>
      </c>
      <c r="H110" s="47"/>
      <c r="I110" s="56" t="s">
        <v>11</v>
      </c>
      <c r="J110" s="58">
        <f>IFERROR(MIN(-K110/K94,1),0)</f>
        <v>1</v>
      </c>
      <c r="K110" s="57">
        <f>-IF(J108=1,IFERROR(MIN(K109,K94),"n/a"))</f>
        <v>-300</v>
      </c>
    </row>
    <row r="111" spans="2:12" ht="13" x14ac:dyDescent="0.3">
      <c r="C111" s="4" t="s">
        <v>28</v>
      </c>
      <c r="D111" s="4"/>
      <c r="E111" s="4"/>
      <c r="F111" s="6"/>
      <c r="G111" s="6"/>
      <c r="H111" s="6"/>
      <c r="I111" s="21"/>
      <c r="J111" s="1"/>
      <c r="K111" s="44">
        <f>+SUM(K109:K110)</f>
        <v>200</v>
      </c>
    </row>
    <row r="112" spans="2:12" x14ac:dyDescent="0.25">
      <c r="C112" s="55" t="s">
        <v>26</v>
      </c>
      <c r="D112" s="49"/>
      <c r="E112" s="49"/>
      <c r="F112" s="47"/>
      <c r="G112" s="59">
        <f>+IF(AND(G110=1,G108=1,J112&lt;1),0,1)</f>
        <v>0</v>
      </c>
      <c r="H112" s="47"/>
      <c r="I112" s="56" t="s">
        <v>11</v>
      </c>
      <c r="J112" s="58">
        <f>IFERROR(MIN(-K112/K95,1),0)</f>
        <v>0.66666666666666663</v>
      </c>
      <c r="K112" s="57">
        <f>-IF(J110=1,IFERROR(MIN(K111,K95),"n/a"))</f>
        <v>-200</v>
      </c>
    </row>
    <row r="113" spans="2:12" ht="13" x14ac:dyDescent="0.3">
      <c r="C113" s="4" t="s">
        <v>14</v>
      </c>
      <c r="D113" s="4"/>
      <c r="E113" s="4"/>
      <c r="F113" s="6"/>
      <c r="G113" s="6"/>
      <c r="H113" s="6"/>
      <c r="I113" s="6"/>
      <c r="J113" s="1"/>
      <c r="K113" s="45">
        <f>+SUM(K111:K112)</f>
        <v>0</v>
      </c>
    </row>
    <row r="114" spans="2:12" ht="13" x14ac:dyDescent="0.3">
      <c r="C114" s="4"/>
      <c r="D114" s="30"/>
      <c r="E114" s="4"/>
      <c r="F114" s="6"/>
      <c r="G114" s="6"/>
      <c r="H114" s="6"/>
      <c r="I114" s="6"/>
      <c r="J114" s="1"/>
      <c r="K114" s="20"/>
    </row>
    <row r="115" spans="2:12" ht="13" x14ac:dyDescent="0.3">
      <c r="C115" s="35">
        <v>0</v>
      </c>
      <c r="D115" s="33" t="str">
        <f>IFERROR(_xlfn.XLOOKUP(C115,G108:G112,C108:C112),"n/a")</f>
        <v>Subordinated Debt</v>
      </c>
      <c r="E115" s="1"/>
      <c r="F115" s="1"/>
      <c r="G115" s="6"/>
      <c r="H115" s="6"/>
      <c r="I115" s="6"/>
      <c r="J115" s="1"/>
      <c r="K115" s="20"/>
    </row>
    <row r="116" spans="2:12" ht="13" x14ac:dyDescent="0.3">
      <c r="C116" s="31" t="s">
        <v>29</v>
      </c>
      <c r="D116" s="32"/>
      <c r="E116" s="34">
        <f>IFERROR(_xlfn.XLOOKUP(C115,G108:G112,J108:J112),"n/a")</f>
        <v>0.66666666666666663</v>
      </c>
      <c r="G116" s="1"/>
      <c r="H116" s="6"/>
      <c r="I116" s="6"/>
      <c r="J116" s="1"/>
      <c r="K116" s="20"/>
    </row>
    <row r="117" spans="2:12" ht="10" customHeight="1" x14ac:dyDescent="0.3">
      <c r="C117" s="4"/>
      <c r="D117" s="4"/>
      <c r="E117" s="4"/>
      <c r="F117" s="6"/>
      <c r="G117" s="6"/>
      <c r="H117" s="6"/>
      <c r="I117" s="6"/>
      <c r="J117" s="19"/>
      <c r="K117" s="20"/>
    </row>
    <row r="119" spans="2:12" ht="10" customHeight="1" x14ac:dyDescent="0.25"/>
    <row r="120" spans="2:12" ht="13" x14ac:dyDescent="0.3">
      <c r="B120" s="2"/>
      <c r="C120" s="69" t="s">
        <v>17</v>
      </c>
      <c r="D120" s="70"/>
      <c r="E120" s="70"/>
      <c r="F120" s="71"/>
      <c r="G120" s="71"/>
      <c r="H120" s="71"/>
      <c r="I120" s="72">
        <v>43465</v>
      </c>
      <c r="J120" s="72">
        <f>+EOMONTH(I120,12)</f>
        <v>43830</v>
      </c>
      <c r="K120" s="73">
        <f t="shared" ref="K120" si="24">+EOMONTH(J120,12)</f>
        <v>44196</v>
      </c>
      <c r="L120" s="6"/>
    </row>
    <row r="121" spans="2:12" x14ac:dyDescent="0.25">
      <c r="C121" s="36" t="s">
        <v>4</v>
      </c>
      <c r="K121" s="38"/>
    </row>
    <row r="122" spans="2:12" x14ac:dyDescent="0.25">
      <c r="K122" s="38"/>
    </row>
    <row r="123" spans="2:12" ht="13" x14ac:dyDescent="0.3">
      <c r="B123" s="2"/>
      <c r="C123" s="4" t="s">
        <v>1</v>
      </c>
      <c r="D123" s="4"/>
      <c r="E123" s="4"/>
      <c r="F123" s="6"/>
      <c r="I123" s="18">
        <v>1000</v>
      </c>
      <c r="J123" s="18">
        <v>1100</v>
      </c>
      <c r="K123" s="39">
        <v>950</v>
      </c>
      <c r="L123" s="6"/>
    </row>
    <row r="124" spans="2:12" x14ac:dyDescent="0.25">
      <c r="C124" s="3" t="s">
        <v>2</v>
      </c>
      <c r="I124" s="16" t="str">
        <f>+IFERROR(I123/H123-1,"n/a")</f>
        <v>n/a</v>
      </c>
      <c r="J124" s="17">
        <f>+IFERROR(J123/I123-1,"n/a")</f>
        <v>0.10000000000000009</v>
      </c>
      <c r="K124" s="37">
        <f>+IFERROR(K123/J123-1,"n/a")</f>
        <v>-0.13636363636363635</v>
      </c>
    </row>
    <row r="125" spans="2:12" x14ac:dyDescent="0.25">
      <c r="K125" s="38"/>
    </row>
    <row r="126" spans="2:12" ht="13" x14ac:dyDescent="0.3">
      <c r="B126" s="2"/>
      <c r="C126" s="4" t="s">
        <v>0</v>
      </c>
      <c r="D126" s="4"/>
      <c r="E126" s="4"/>
      <c r="F126" s="6"/>
      <c r="G126" s="6"/>
      <c r="H126" s="6"/>
      <c r="I126" s="18">
        <v>325</v>
      </c>
      <c r="J126" s="18">
        <v>350</v>
      </c>
      <c r="K126" s="39">
        <v>200</v>
      </c>
      <c r="L126" s="6"/>
    </row>
    <row r="127" spans="2:12" x14ac:dyDescent="0.25">
      <c r="C127" s="3" t="s">
        <v>2</v>
      </c>
      <c r="I127" s="16" t="str">
        <f>+IFERROR(I126/H126-1,"n/a")</f>
        <v>n/a</v>
      </c>
      <c r="J127" s="17">
        <f t="shared" ref="J127" si="25">+IFERROR(J126/I126-1,"n/a")</f>
        <v>7.6923076923076872E-2</v>
      </c>
      <c r="K127" s="37">
        <f t="shared" ref="K127" si="26">+IFERROR(K126/J126-1,"n/a")</f>
        <v>-0.4285714285714286</v>
      </c>
    </row>
    <row r="128" spans="2:12" x14ac:dyDescent="0.25">
      <c r="C128" s="3" t="s">
        <v>3</v>
      </c>
      <c r="I128" s="17">
        <f>+I126/I123</f>
        <v>0.32500000000000001</v>
      </c>
      <c r="J128" s="17">
        <f>+J126/J123</f>
        <v>0.31818181818181818</v>
      </c>
      <c r="K128" s="37">
        <f>+K126/K123</f>
        <v>0.21052631578947367</v>
      </c>
    </row>
    <row r="129" spans="2:12" x14ac:dyDescent="0.25">
      <c r="K129" s="38"/>
    </row>
    <row r="130" spans="2:12" ht="14" x14ac:dyDescent="0.4">
      <c r="C130" s="46" t="s">
        <v>9</v>
      </c>
      <c r="D130" s="46"/>
      <c r="E130" s="46"/>
      <c r="F130" s="47"/>
      <c r="G130" s="47"/>
      <c r="H130" s="47"/>
      <c r="I130" s="48"/>
      <c r="J130" s="48"/>
      <c r="K130" s="52"/>
    </row>
    <row r="131" spans="2:12" x14ac:dyDescent="0.25">
      <c r="C131" s="3" t="s">
        <v>5</v>
      </c>
      <c r="I131" s="10">
        <v>200</v>
      </c>
      <c r="J131" s="10">
        <v>200</v>
      </c>
      <c r="K131" s="40">
        <v>200</v>
      </c>
    </row>
    <row r="132" spans="2:12" x14ac:dyDescent="0.25">
      <c r="C132" s="3" t="s">
        <v>25</v>
      </c>
      <c r="I132" s="11">
        <v>300</v>
      </c>
      <c r="J132" s="11">
        <v>300</v>
      </c>
      <c r="K132" s="41">
        <v>300</v>
      </c>
    </row>
    <row r="133" spans="2:12" x14ac:dyDescent="0.25">
      <c r="C133" s="49" t="s">
        <v>26</v>
      </c>
      <c r="D133" s="49"/>
      <c r="E133" s="49"/>
      <c r="F133" s="47"/>
      <c r="G133" s="47"/>
      <c r="H133" s="47"/>
      <c r="I133" s="50">
        <v>300</v>
      </c>
      <c r="J133" s="50">
        <v>300</v>
      </c>
      <c r="K133" s="51">
        <v>300</v>
      </c>
    </row>
    <row r="134" spans="2:12" ht="13" x14ac:dyDescent="0.3">
      <c r="C134" s="4" t="s">
        <v>8</v>
      </c>
      <c r="D134" s="4"/>
      <c r="E134" s="4"/>
      <c r="F134" s="6"/>
      <c r="G134" s="6"/>
      <c r="H134" s="6"/>
      <c r="I134" s="7">
        <f>+SUM(I131:I133)</f>
        <v>800</v>
      </c>
      <c r="J134" s="7">
        <f t="shared" ref="J134" si="27">+SUM(J131:J133)</f>
        <v>800</v>
      </c>
      <c r="K134" s="42">
        <f t="shared" ref="K134" si="28">+SUM(K131:K133)</f>
        <v>800</v>
      </c>
    </row>
    <row r="135" spans="2:12" x14ac:dyDescent="0.25">
      <c r="K135" s="38"/>
    </row>
    <row r="136" spans="2:12" ht="13" x14ac:dyDescent="0.3">
      <c r="C136" s="46" t="s">
        <v>6</v>
      </c>
      <c r="D136" s="46"/>
      <c r="E136" s="46"/>
      <c r="F136" s="47"/>
      <c r="G136" s="47"/>
      <c r="H136" s="47"/>
      <c r="I136" s="47"/>
      <c r="J136" s="47"/>
      <c r="K136" s="52"/>
    </row>
    <row r="137" spans="2:12" x14ac:dyDescent="0.25">
      <c r="C137" s="3" t="s">
        <v>22</v>
      </c>
      <c r="I137" s="12">
        <f>+I131/I126</f>
        <v>0.61538461538461542</v>
      </c>
      <c r="J137" s="12">
        <f>+J131/J126</f>
        <v>0.5714285714285714</v>
      </c>
      <c r="K137" s="43">
        <f>+K131/K126</f>
        <v>1</v>
      </c>
    </row>
    <row r="138" spans="2:12" x14ac:dyDescent="0.25">
      <c r="C138" s="3" t="s">
        <v>23</v>
      </c>
      <c r="I138" s="12">
        <f>+SUM(I131:I132)/I126</f>
        <v>1.5384615384615385</v>
      </c>
      <c r="J138" s="12">
        <f t="shared" ref="J138:K138" si="29">+SUM(J131:J132)/J126</f>
        <v>1.4285714285714286</v>
      </c>
      <c r="K138" s="43">
        <f t="shared" si="29"/>
        <v>2.5</v>
      </c>
    </row>
    <row r="139" spans="2:12" x14ac:dyDescent="0.25">
      <c r="C139" s="25" t="s">
        <v>27</v>
      </c>
      <c r="D139" s="25"/>
      <c r="E139" s="25"/>
      <c r="F139" s="23"/>
      <c r="G139" s="23"/>
      <c r="H139" s="23"/>
      <c r="I139" s="62">
        <f>+SUM(I133)/I126</f>
        <v>0.92307692307692313</v>
      </c>
      <c r="J139" s="62">
        <f t="shared" ref="J139:K139" si="30">+SUM(J133)/J126</f>
        <v>0.8571428571428571</v>
      </c>
      <c r="K139" s="43">
        <f t="shared" si="30"/>
        <v>1.5</v>
      </c>
    </row>
    <row r="140" spans="2:12" ht="13" x14ac:dyDescent="0.3">
      <c r="B140" s="2"/>
      <c r="C140" s="14" t="s">
        <v>7</v>
      </c>
      <c r="D140" s="14"/>
      <c r="E140" s="14"/>
      <c r="F140" s="15"/>
      <c r="G140" s="15"/>
      <c r="H140" s="15"/>
      <c r="I140" s="63">
        <f>+I134/I126</f>
        <v>2.4615384615384617</v>
      </c>
      <c r="J140" s="63">
        <f t="shared" ref="J140" si="31">+J134/J126</f>
        <v>2.2857142857142856</v>
      </c>
      <c r="K140" s="64">
        <f>+K134/K126</f>
        <v>4</v>
      </c>
      <c r="L140" s="6"/>
    </row>
    <row r="141" spans="2:12" x14ac:dyDescent="0.25">
      <c r="K141" s="38"/>
    </row>
    <row r="142" spans="2:12" ht="13" x14ac:dyDescent="0.3">
      <c r="C142" s="46" t="s">
        <v>20</v>
      </c>
      <c r="D142" s="46"/>
      <c r="E142" s="46"/>
      <c r="F142" s="47"/>
      <c r="G142" s="47"/>
      <c r="H142" s="47"/>
      <c r="I142" s="47"/>
      <c r="J142" s="53"/>
      <c r="K142" s="52"/>
    </row>
    <row r="143" spans="2:12" ht="13" x14ac:dyDescent="0.3">
      <c r="C143" s="1" t="s">
        <v>21</v>
      </c>
      <c r="D143" s="1"/>
      <c r="E143" s="1"/>
      <c r="F143" s="1"/>
      <c r="G143" s="23"/>
      <c r="H143" s="23"/>
      <c r="I143" s="23"/>
      <c r="J143" s="1"/>
      <c r="K143" s="42">
        <f>+K126</f>
        <v>200</v>
      </c>
    </row>
    <row r="144" spans="2:12" x14ac:dyDescent="0.25">
      <c r="B144" s="13"/>
      <c r="C144" s="26" t="s">
        <v>10</v>
      </c>
      <c r="D144" s="27"/>
      <c r="E144" s="60">
        <v>2</v>
      </c>
      <c r="F144" s="28"/>
      <c r="G144" s="28"/>
      <c r="H144" s="28"/>
      <c r="I144" s="28"/>
      <c r="J144" s="29"/>
      <c r="K144" s="54">
        <f>+E144</f>
        <v>2</v>
      </c>
      <c r="L144" s="15"/>
    </row>
    <row r="145" spans="2:12" ht="13" x14ac:dyDescent="0.3">
      <c r="B145" s="2"/>
      <c r="C145" s="24" t="s">
        <v>24</v>
      </c>
      <c r="D145" s="4"/>
      <c r="E145" s="2"/>
      <c r="F145" s="2"/>
      <c r="G145" s="2"/>
      <c r="H145" s="6"/>
      <c r="I145" s="6"/>
      <c r="J145" s="22"/>
      <c r="K145" s="44">
        <f>+K143*K144</f>
        <v>400</v>
      </c>
      <c r="L145" s="6"/>
    </row>
    <row r="146" spans="2:12" x14ac:dyDescent="0.25">
      <c r="C146" s="55" t="s">
        <v>5</v>
      </c>
      <c r="D146" s="49"/>
      <c r="E146" s="49"/>
      <c r="F146" s="47"/>
      <c r="G146" s="59">
        <f>+IF(J146&lt;1,0,1)</f>
        <v>1</v>
      </c>
      <c r="H146" s="47"/>
      <c r="I146" s="56" t="s">
        <v>11</v>
      </c>
      <c r="J146" s="58">
        <f>IFERROR(MIN(-K146/K131,1),0)</f>
        <v>1</v>
      </c>
      <c r="K146" s="57">
        <f>-MIN(K131,K145)</f>
        <v>-200</v>
      </c>
    </row>
    <row r="147" spans="2:12" ht="13" x14ac:dyDescent="0.3">
      <c r="C147" s="4" t="s">
        <v>13</v>
      </c>
      <c r="D147" s="4"/>
      <c r="E147" s="4"/>
      <c r="F147" s="6"/>
      <c r="G147" s="6"/>
      <c r="H147" s="6"/>
      <c r="I147" s="21"/>
      <c r="J147" s="1"/>
      <c r="K147" s="44">
        <f>+SUM(K145:K146)</f>
        <v>200</v>
      </c>
    </row>
    <row r="148" spans="2:12" x14ac:dyDescent="0.25">
      <c r="C148" s="55" t="s">
        <v>25</v>
      </c>
      <c r="D148" s="49"/>
      <c r="E148" s="49"/>
      <c r="F148" s="47"/>
      <c r="G148" s="59">
        <f>+IF(AND(G146=1,J148&lt;1),0,1)</f>
        <v>0</v>
      </c>
      <c r="H148" s="47"/>
      <c r="I148" s="56" t="s">
        <v>11</v>
      </c>
      <c r="J148" s="58">
        <f>IFERROR(MIN(-K148/K132,1),0)</f>
        <v>0.66666666666666663</v>
      </c>
      <c r="K148" s="57">
        <f>-IF(J146=1,IFERROR(MIN(K147,K132),"n/a"))</f>
        <v>-200</v>
      </c>
    </row>
    <row r="149" spans="2:12" ht="13" x14ac:dyDescent="0.3">
      <c r="C149" s="4" t="s">
        <v>28</v>
      </c>
      <c r="D149" s="4"/>
      <c r="E149" s="4"/>
      <c r="F149" s="6"/>
      <c r="G149" s="6"/>
      <c r="H149" s="6"/>
      <c r="I149" s="21"/>
      <c r="J149" s="1"/>
      <c r="K149" s="44">
        <f>+SUM(K147:K148)</f>
        <v>0</v>
      </c>
    </row>
    <row r="150" spans="2:12" x14ac:dyDescent="0.25">
      <c r="C150" s="49" t="s">
        <v>26</v>
      </c>
      <c r="D150" s="49"/>
      <c r="E150" s="49"/>
      <c r="F150" s="47"/>
      <c r="G150" s="59">
        <f>+IF(AND(G148=1,G146=1,J150&lt;1),0,1)</f>
        <v>1</v>
      </c>
      <c r="H150" s="47"/>
      <c r="I150" s="56" t="s">
        <v>11</v>
      </c>
      <c r="J150" s="58">
        <f>IFERROR(MIN(-K150/K133,1),0)</f>
        <v>0</v>
      </c>
      <c r="K150" s="57">
        <f>-IF(J148=1,IFERROR(MIN(K149,K133),"n/a"))</f>
        <v>0</v>
      </c>
    </row>
    <row r="151" spans="2:12" ht="13" x14ac:dyDescent="0.3">
      <c r="C151" s="4" t="s">
        <v>14</v>
      </c>
      <c r="D151" s="4"/>
      <c r="E151" s="4"/>
      <c r="F151" s="6"/>
      <c r="G151" s="6"/>
      <c r="H151" s="6"/>
      <c r="I151" s="6"/>
      <c r="J151" s="1"/>
      <c r="K151" s="45">
        <f>+SUM(K149:K150)</f>
        <v>0</v>
      </c>
    </row>
    <row r="152" spans="2:12" ht="13" x14ac:dyDescent="0.3">
      <c r="C152" s="4"/>
      <c r="D152" s="30"/>
      <c r="E152" s="4"/>
      <c r="F152" s="6"/>
      <c r="G152" s="6"/>
      <c r="H152" s="6"/>
      <c r="I152" s="6"/>
      <c r="J152" s="1"/>
      <c r="K152" s="20"/>
    </row>
    <row r="153" spans="2:12" ht="13" x14ac:dyDescent="0.3">
      <c r="C153" s="35">
        <v>0</v>
      </c>
      <c r="D153" s="33" t="str">
        <f>IFERROR(_xlfn.XLOOKUP(C153,G146:G150,C146:C150),"n/a")</f>
        <v>Senior Unsecured Notes</v>
      </c>
      <c r="E153" s="1"/>
      <c r="F153" s="1"/>
      <c r="G153" s="6"/>
      <c r="H153" s="6"/>
      <c r="I153" s="6"/>
      <c r="J153" s="1"/>
      <c r="K153" s="20"/>
    </row>
    <row r="154" spans="2:12" ht="13" x14ac:dyDescent="0.3">
      <c r="C154" s="31" t="s">
        <v>29</v>
      </c>
      <c r="D154" s="32"/>
      <c r="E154" s="34">
        <f>IFERROR(_xlfn.XLOOKUP(C153,G146:G150,J146:J150),"n/a")</f>
        <v>0.66666666666666663</v>
      </c>
      <c r="G154" s="1"/>
      <c r="H154" s="6"/>
      <c r="I154" s="6"/>
      <c r="J154" s="1"/>
      <c r="K154" s="20"/>
    </row>
    <row r="155" spans="2:12" ht="10" customHeight="1" x14ac:dyDescent="0.3">
      <c r="C155" s="4"/>
      <c r="D155" s="4"/>
      <c r="E155" s="4"/>
      <c r="F155" s="6"/>
      <c r="G155" s="6"/>
      <c r="H155" s="6"/>
      <c r="I155" s="6"/>
      <c r="J155" s="19"/>
      <c r="K155" s="20"/>
    </row>
  </sheetData>
  <conditionalFormatting sqref="G146 G148 G150">
    <cfRule type="cellIs" dxfId="3" priority="4" operator="equal">
      <formula>0</formula>
    </cfRule>
  </conditionalFormatting>
  <conditionalFormatting sqref="G108 G110 G112">
    <cfRule type="cellIs" dxfId="2" priority="3" operator="equal">
      <formula>0</formula>
    </cfRule>
  </conditionalFormatting>
  <conditionalFormatting sqref="G70 G72 G74">
    <cfRule type="cellIs" dxfId="1" priority="2" operator="equal">
      <formula>0</formula>
    </cfRule>
  </conditionalFormatting>
  <conditionalFormatting sqref="G32 G34 G36">
    <cfRule type="cellIs" dxfId="0" priority="1" operator="equal">
      <formula>0</formula>
    </cfRule>
  </conditionalFormatting>
  <printOptions horizontalCentered="1"/>
  <pageMargins left="0.7" right="0.7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Practice Exercises</vt:lpstr>
      <vt:lpstr>'Practice Exercises'!Print_Area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2021-03-27T10:19:55Z</cp:lastPrinted>
  <dcterms:created xsi:type="dcterms:W3CDTF">2021-03-25T10:29:01Z</dcterms:created>
  <dcterms:modified xsi:type="dcterms:W3CDTF">2021-03-29T04:14:57Z</dcterms:modified>
</cp:coreProperties>
</file>